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40" activeTab="2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</sheets>
  <definedNames>
    <definedName name="_xlnm.Print_Area" localSheetId="1">'May'!$A$1:$R$20</definedName>
  </definedNames>
  <calcPr fullCalcOnLoad="1"/>
</workbook>
</file>

<file path=xl/sharedStrings.xml><?xml version="1.0" encoding="utf-8"?>
<sst xmlns="http://schemas.openxmlformats.org/spreadsheetml/2006/main" count="508" uniqueCount="98">
  <si>
    <t>ASSISTANCE TYPE</t>
  </si>
  <si>
    <t>COLLABORATIVE TOTALS</t>
  </si>
  <si>
    <t>TOTALS BY AGENCY</t>
  </si>
  <si>
    <t>Error Key</t>
  </si>
  <si>
    <t>RA</t>
  </si>
  <si>
    <t>Rental Assistance Current</t>
  </si>
  <si>
    <t>Assistance</t>
  </si>
  <si>
    <t>Agency</t>
  </si>
  <si>
    <t>Requests</t>
  </si>
  <si>
    <t>Spending</t>
  </si>
  <si>
    <t>Code</t>
  </si>
  <si>
    <t>Description</t>
  </si>
  <si>
    <t>RD</t>
  </si>
  <si>
    <t>Rental Debt</t>
  </si>
  <si>
    <t>ABC</t>
  </si>
  <si>
    <t>Docs</t>
  </si>
  <si>
    <t>Documentation Error (includes documentation error and/or missing documentation)</t>
  </si>
  <si>
    <t>Rde</t>
  </si>
  <si>
    <t>Rental Deposit</t>
  </si>
  <si>
    <t>W9</t>
  </si>
  <si>
    <t>W9 Error</t>
  </si>
  <si>
    <t>Admin</t>
  </si>
  <si>
    <t>Admin &amp; Application Fees</t>
  </si>
  <si>
    <t>Color Codes:</t>
  </si>
  <si>
    <t>Caritas</t>
  </si>
  <si>
    <t>RAHA</t>
  </si>
  <si>
    <t>CRV</t>
  </si>
  <si>
    <t>Check Request Error (includes any information missing on the voucher)</t>
  </si>
  <si>
    <t>UA</t>
  </si>
  <si>
    <t>Approved &amp; Sent to Finance</t>
  </si>
  <si>
    <t>SAFE</t>
  </si>
  <si>
    <t>SP</t>
  </si>
  <si>
    <t>Service not entered into ServicePoint (HMIS)</t>
  </si>
  <si>
    <t>UD</t>
  </si>
  <si>
    <t>Utility Debt</t>
  </si>
  <si>
    <t>Delayed: See "Reason for Delay" Column</t>
  </si>
  <si>
    <t>TSA</t>
  </si>
  <si>
    <t>Ude</t>
  </si>
  <si>
    <t>Utility Deposit</t>
  </si>
  <si>
    <t>Voided Check - Finance Department Only</t>
  </si>
  <si>
    <t>FFH</t>
  </si>
  <si>
    <t>LW</t>
  </si>
  <si>
    <t>White :  Completed and check is either ready to be picked up or mailed</t>
  </si>
  <si>
    <t>FS</t>
  </si>
  <si>
    <t>HOH ID NUMBER</t>
  </si>
  <si>
    <t>AGENCY  REQUESTING</t>
  </si>
  <si>
    <t>VOUCHER NUMBER</t>
  </si>
  <si>
    <t>CM/OTFA</t>
  </si>
  <si>
    <t>DATE REQUEST RECEIVED</t>
  </si>
  <si>
    <t>DATE REQUEST SENT TO FINANCE</t>
  </si>
  <si>
    <t>DUE DATE                  (Check to be cut by COB on this date)</t>
  </si>
  <si>
    <t xml:space="preserve">NOTES REGARDING: Delays, Errors, Etc. </t>
  </si>
  <si>
    <t>VENDOR</t>
  </si>
  <si>
    <t>AMOUNT</t>
  </si>
  <si>
    <t>PICK UP OR MAIL</t>
  </si>
  <si>
    <t>DATE            CHECK CUT</t>
  </si>
  <si>
    <t>CHECK NUMBER</t>
  </si>
  <si>
    <t>FUNDING SOURCE</t>
  </si>
  <si>
    <t xml:space="preserve"> CASE MANAGER</t>
  </si>
  <si>
    <t>ERRORS</t>
  </si>
  <si>
    <t>ADDITIONAL COMMENTS</t>
  </si>
  <si>
    <t>Utility Assistance Current</t>
  </si>
  <si>
    <t>Hotel</t>
  </si>
  <si>
    <t>C/R</t>
  </si>
  <si>
    <t>Cleaning and/or Repairs</t>
  </si>
  <si>
    <t>SB</t>
  </si>
  <si>
    <t>Signing bonus</t>
  </si>
  <si>
    <t>Hotel/motel</t>
  </si>
  <si>
    <t>CM</t>
  </si>
  <si>
    <t>RUSH - Funds to secure housing</t>
  </si>
  <si>
    <t>Admin/RA/SB</t>
  </si>
  <si>
    <t>P/UP</t>
  </si>
  <si>
    <t>Melissa Attwell</t>
  </si>
  <si>
    <t>ESG</t>
  </si>
  <si>
    <t>12300 Hymeadow, LLC</t>
  </si>
  <si>
    <t>AMRENT</t>
  </si>
  <si>
    <t>STMT</t>
  </si>
  <si>
    <t>ADMIN/CREDIT CK</t>
  </si>
  <si>
    <t>JUNE</t>
  </si>
  <si>
    <t xml:space="preserve"> </t>
  </si>
  <si>
    <t>1+F3+A10+A10:M10</t>
  </si>
  <si>
    <t>TXU Energy</t>
  </si>
  <si>
    <t>MAIL</t>
  </si>
  <si>
    <t>SD/ADMIN</t>
  </si>
  <si>
    <t>LDG BRIDGE AT CAMERON</t>
  </si>
  <si>
    <t>MELISSA ATWELL</t>
  </si>
  <si>
    <t>MADELINE SONNTAG</t>
  </si>
  <si>
    <t>ASKED FOR PROPERTY MANAGER TO SIGN LLV TO FINISH PROCESSING</t>
  </si>
  <si>
    <t>CAR</t>
  </si>
  <si>
    <t>CC</t>
  </si>
  <si>
    <t>Credit Card Expense</t>
  </si>
  <si>
    <t>ADMIN</t>
  </si>
  <si>
    <t>CARITAS</t>
  </si>
  <si>
    <t>N/A</t>
  </si>
  <si>
    <t>THOMAS MONAHAN</t>
  </si>
  <si>
    <t>SILVER SPRINGS APARTMENTS</t>
  </si>
  <si>
    <t>RA/Rde</t>
  </si>
  <si>
    <t>SSL MANCHACA APARTMENTS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</si>
</sst>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mm/dd/yy;@"/>
    <numFmt numFmtId="166" formatCode="0.00;[Red]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4" fontId="46" fillId="33" borderId="10" xfId="44" applyFont="1" applyFill="1" applyBorder="1" applyAlignment="1">
      <alignment horizontal="right"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44" fontId="46" fillId="0" borderId="14" xfId="44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7" fontId="47" fillId="0" borderId="15" xfId="0" applyNumberFormat="1" applyFont="1" applyFill="1" applyBorder="1" applyAlignment="1">
      <alignment horizontal="center"/>
    </xf>
    <xf numFmtId="7" fontId="47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/>
    </xf>
    <xf numFmtId="44" fontId="46" fillId="0" borderId="10" xfId="44" applyFont="1" applyBorder="1" applyAlignment="1">
      <alignment horizontal="right"/>
    </xf>
    <xf numFmtId="7" fontId="4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6" fillId="0" borderId="17" xfId="0" applyFont="1" applyBorder="1" applyAlignment="1">
      <alignment horizontal="center"/>
    </xf>
    <xf numFmtId="44" fontId="46" fillId="0" borderId="17" xfId="44" applyFont="1" applyBorder="1" applyAlignment="1">
      <alignment horizontal="right"/>
    </xf>
    <xf numFmtId="0" fontId="47" fillId="0" borderId="18" xfId="0" applyFont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14" fontId="2" fillId="34" borderId="20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4" fontId="2" fillId="34" borderId="21" xfId="44" applyFont="1" applyFill="1" applyBorder="1" applyAlignment="1">
      <alignment horizontal="right" vertical="center" wrapText="1"/>
    </xf>
    <xf numFmtId="164" fontId="2" fillId="34" borderId="21" xfId="44" applyNumberFormat="1" applyFont="1" applyFill="1" applyBorder="1" applyAlignment="1">
      <alignment horizontal="center" vertical="center" wrapText="1"/>
    </xf>
    <xf numFmtId="165" fontId="4" fillId="34" borderId="21" xfId="0" applyNumberFormat="1" applyFont="1" applyFill="1" applyBorder="1" applyAlignment="1">
      <alignment horizontal="center" vertical="center" wrapText="1"/>
    </xf>
    <xf numFmtId="0" fontId="23" fillId="34" borderId="21" xfId="0" applyNumberFormat="1" applyFont="1" applyFill="1" applyBorder="1" applyAlignment="1">
      <alignment horizontal="center" vertical="center" wrapText="1"/>
    </xf>
    <xf numFmtId="166" fontId="2" fillId="34" borderId="22" xfId="44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left"/>
    </xf>
    <xf numFmtId="0" fontId="51" fillId="36" borderId="24" xfId="0" applyFont="1" applyFill="1" applyBorder="1" applyAlignment="1">
      <alignment horizontal="left"/>
    </xf>
    <xf numFmtId="0" fontId="28" fillId="37" borderId="25" xfId="0" applyFont="1" applyFill="1" applyBorder="1" applyAlignment="1">
      <alignment horizontal="left"/>
    </xf>
    <xf numFmtId="0" fontId="48" fillId="0" borderId="26" xfId="0" applyFont="1" applyBorder="1" applyAlignment="1">
      <alignment vertical="center"/>
    </xf>
    <xf numFmtId="0" fontId="49" fillId="38" borderId="27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7" fontId="47" fillId="0" borderId="28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1" fontId="2" fillId="34" borderId="21" xfId="0" applyNumberFormat="1" applyFont="1" applyFill="1" applyBorder="1" applyAlignment="1">
      <alignment horizontal="center" vertical="center" wrapText="1"/>
    </xf>
    <xf numFmtId="14" fontId="2" fillId="34" borderId="21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14" fontId="3" fillId="34" borderId="2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7" fontId="46" fillId="33" borderId="30" xfId="0" applyNumberFormat="1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7" fontId="47" fillId="0" borderId="18" xfId="0" applyNumberFormat="1" applyFont="1" applyBorder="1" applyAlignment="1">
      <alignment horizontal="center"/>
    </xf>
    <xf numFmtId="7" fontId="47" fillId="0" borderId="34" xfId="0" applyNumberFormat="1" applyFont="1" applyFill="1" applyBorder="1" applyAlignment="1">
      <alignment horizontal="center"/>
    </xf>
    <xf numFmtId="0" fontId="49" fillId="38" borderId="35" xfId="0" applyFont="1" applyFill="1" applyBorder="1" applyAlignment="1">
      <alignment horizontal="center"/>
    </xf>
    <xf numFmtId="0" fontId="48" fillId="35" borderId="36" xfId="0" applyFont="1" applyFill="1" applyBorder="1" applyAlignment="1">
      <alignment horizontal="left"/>
    </xf>
    <xf numFmtId="0" fontId="51" fillId="36" borderId="36" xfId="0" applyFont="1" applyFill="1" applyBorder="1" applyAlignment="1">
      <alignment horizontal="left"/>
    </xf>
    <xf numFmtId="0" fontId="28" fillId="37" borderId="37" xfId="0" applyFont="1" applyFill="1" applyBorder="1" applyAlignment="1">
      <alignment horizontal="left"/>
    </xf>
    <xf numFmtId="0" fontId="48" fillId="0" borderId="38" xfId="0" applyFont="1" applyBorder="1" applyAlignment="1">
      <alignment vertical="center"/>
    </xf>
    <xf numFmtId="0" fontId="0" fillId="0" borderId="18" xfId="0" applyBorder="1" applyAlignment="1">
      <alignment/>
    </xf>
    <xf numFmtId="0" fontId="46" fillId="0" borderId="39" xfId="0" applyFont="1" applyFill="1" applyBorder="1" applyAlignment="1">
      <alignment horizontal="center"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8" fontId="0" fillId="0" borderId="0" xfId="0" applyNumberFormat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8" fillId="35" borderId="24" xfId="0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28" fillId="37" borderId="25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44" fontId="52" fillId="39" borderId="41" xfId="44" applyFont="1" applyFill="1" applyBorder="1" applyAlignment="1">
      <alignment horizontal="center"/>
    </xf>
    <xf numFmtId="44" fontId="52" fillId="39" borderId="42" xfId="44" applyFont="1" applyFill="1" applyBorder="1" applyAlignment="1">
      <alignment horizontal="center"/>
    </xf>
    <xf numFmtId="44" fontId="52" fillId="39" borderId="35" xfId="44" applyFont="1" applyFill="1" applyBorder="1" applyAlignment="1">
      <alignment horizontal="center"/>
    </xf>
    <xf numFmtId="0" fontId="52" fillId="38" borderId="43" xfId="0" applyFont="1" applyFill="1" applyBorder="1" applyAlignment="1">
      <alignment horizontal="center"/>
    </xf>
    <xf numFmtId="0" fontId="52" fillId="38" borderId="29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/>
    </xf>
    <xf numFmtId="0" fontId="44" fillId="39" borderId="44" xfId="0" applyFont="1" applyFill="1" applyBorder="1" applyAlignment="1">
      <alignment horizontal="center"/>
    </xf>
    <xf numFmtId="0" fontId="44" fillId="39" borderId="45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47" fillId="0" borderId="40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6" fillId="35" borderId="3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/>
    </xf>
    <xf numFmtId="14" fontId="0" fillId="35" borderId="0" xfId="0" applyNumberFormat="1" applyFill="1" applyAlignment="1">
      <alignment horizontal="center"/>
    </xf>
    <xf numFmtId="8" fontId="0" fillId="35" borderId="0" xfId="0" applyNumberForma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F7" sqref="B1:G7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2.00390625" style="0" customWidth="1"/>
    <col min="4" max="4" width="10.8515625" style="0" customWidth="1"/>
    <col min="5" max="5" width="13.7109375" style="0" customWidth="1"/>
    <col min="6" max="6" width="14.28125" style="0" customWidth="1"/>
    <col min="7" max="7" width="15.421875" style="0" customWidth="1"/>
    <col min="8" max="8" width="57.7109375" style="0" customWidth="1"/>
    <col min="9" max="9" width="20.28125" style="0" customWidth="1"/>
    <col min="10" max="10" width="35.57421875" style="0" customWidth="1"/>
    <col min="11" max="11" width="12.8515625" style="0" customWidth="1"/>
    <col min="12" max="12" width="10.57421875" style="0" customWidth="1"/>
    <col min="13" max="13" width="12.7109375" style="0" customWidth="1"/>
    <col min="14" max="14" width="12.28125" style="0" customWidth="1"/>
    <col min="15" max="15" width="10.421875" style="0" customWidth="1"/>
    <col min="16" max="16" width="22.7109375" style="0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65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66" t="s">
        <v>29</v>
      </c>
      <c r="I2" s="43" t="s">
        <v>6</v>
      </c>
      <c r="J2" s="57">
        <f>SUM(M3:M6)+SUM(P3:P6)</f>
        <v>0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34</v>
      </c>
      <c r="G3" s="92"/>
      <c r="H3" s="67" t="s">
        <v>35</v>
      </c>
      <c r="I3" s="12" t="s">
        <v>8</v>
      </c>
      <c r="J3" s="13">
        <f>L3+L4+L5+L6+O4+O5+O6+O3</f>
        <v>0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19" t="s">
        <v>41</v>
      </c>
      <c r="O3" s="19">
        <f>COUNTIF(B9:B356,"LW")</f>
        <v>0</v>
      </c>
      <c r="P3" s="17">
        <f>SUMIF(B9:B411,"LW",K9:K411)</f>
        <v>0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68" t="s">
        <v>39</v>
      </c>
      <c r="I4" s="39"/>
      <c r="J4" s="40"/>
      <c r="K4" s="20" t="s">
        <v>24</v>
      </c>
      <c r="L4" s="4">
        <f>COUNTIF(B9:B356,"Caritas")</f>
        <v>0</v>
      </c>
      <c r="M4" s="21">
        <f>SUMIF(B9:B411,"Caritas",K9:K411)</f>
        <v>0</v>
      </c>
      <c r="N4" s="4" t="s">
        <v>25</v>
      </c>
      <c r="O4" s="4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69" t="s">
        <v>42</v>
      </c>
      <c r="I5" s="39"/>
      <c r="J5" s="41"/>
      <c r="K5" s="20" t="s">
        <v>40</v>
      </c>
      <c r="L5" s="19">
        <f>COUNTIF(B9:B360,"FFH")</f>
        <v>0</v>
      </c>
      <c r="M5" s="21">
        <f>SUMIF(B9:B474,"FFH",K9:K374)</f>
        <v>0</v>
      </c>
      <c r="N5" s="4" t="s">
        <v>30</v>
      </c>
      <c r="O5" s="4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39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28" t="s">
        <v>45</v>
      </c>
      <c r="C8" s="29" t="s">
        <v>46</v>
      </c>
      <c r="D8" s="29" t="s">
        <v>47</v>
      </c>
      <c r="E8" s="30" t="s">
        <v>48</v>
      </c>
      <c r="F8" s="30" t="s">
        <v>49</v>
      </c>
      <c r="G8" s="31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</sheetData>
  <sheetProtection/>
  <mergeCells count="16">
    <mergeCell ref="K1:P1"/>
    <mergeCell ref="I1:J1"/>
    <mergeCell ref="B1:G1"/>
    <mergeCell ref="Q1:R1"/>
    <mergeCell ref="C7:D7"/>
    <mergeCell ref="F6:G6"/>
    <mergeCell ref="F7:G7"/>
    <mergeCell ref="F2:G2"/>
    <mergeCell ref="F3:G3"/>
    <mergeCell ref="F4:G4"/>
    <mergeCell ref="F5:G5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C1">
      <selection activeCell="E10" sqref="E10"/>
    </sheetView>
  </sheetViews>
  <sheetFormatPr defaultColWidth="9.140625" defaultRowHeight="15"/>
  <cols>
    <col min="1" max="1" width="11.7109375" style="0" customWidth="1"/>
    <col min="2" max="2" width="10.140625" style="0" customWidth="1"/>
    <col min="3" max="3" width="12.00390625" style="0" customWidth="1"/>
    <col min="4" max="4" width="10.8515625" style="0" customWidth="1"/>
    <col min="5" max="5" width="13.7109375" style="0" customWidth="1"/>
    <col min="6" max="6" width="14.28125" style="0" customWidth="1"/>
    <col min="7" max="7" width="15.421875" style="0" customWidth="1"/>
    <col min="8" max="8" width="57.7109375" style="0" customWidth="1"/>
    <col min="9" max="9" width="20.28125" style="0" customWidth="1"/>
    <col min="10" max="10" width="30.00390625" style="0" customWidth="1"/>
    <col min="11" max="11" width="12.8515625" style="0" customWidth="1"/>
    <col min="12" max="12" width="10.57421875" style="0" customWidth="1"/>
    <col min="13" max="13" width="12.7109375" style="0" customWidth="1"/>
    <col min="14" max="14" width="12.28125" style="0" customWidth="1"/>
    <col min="15" max="15" width="10.421875" style="0" customWidth="1"/>
    <col min="16" max="16" width="22.7109375" style="0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48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44" t="s">
        <v>29</v>
      </c>
      <c r="I2" s="43" t="s">
        <v>6</v>
      </c>
      <c r="J2" s="57">
        <f>SUM(M3:M6)+SUM(P3:P6)</f>
        <v>1573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79</v>
      </c>
      <c r="G3" s="92"/>
      <c r="H3" s="45" t="s">
        <v>35</v>
      </c>
      <c r="I3" s="12" t="s">
        <v>8</v>
      </c>
      <c r="J3" s="13">
        <f>L3+L4+L5+L6+O4+O5+O6+O3</f>
        <v>2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19" t="s">
        <v>41</v>
      </c>
      <c r="O3" s="19">
        <f>COUNTIF(B9:B356,"LW")</f>
        <v>2</v>
      </c>
      <c r="P3" s="17">
        <f>SUMIF(B9:B411,"LW",K9:K411)</f>
        <v>1573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46" t="s">
        <v>39</v>
      </c>
      <c r="I4" s="39"/>
      <c r="J4" s="40"/>
      <c r="K4" s="20" t="s">
        <v>24</v>
      </c>
      <c r="L4" s="4">
        <f>COUNTIF(B9:B356,"Caritas")</f>
        <v>0</v>
      </c>
      <c r="M4" s="21">
        <f>SUMIF(B9:B411,"Caritas",K9:K411)</f>
        <v>0</v>
      </c>
      <c r="N4" s="4" t="s">
        <v>25</v>
      </c>
      <c r="O4" s="4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47" t="s">
        <v>42</v>
      </c>
      <c r="I5" s="39"/>
      <c r="J5" s="41"/>
      <c r="K5" s="20" t="s">
        <v>40</v>
      </c>
      <c r="L5" s="19">
        <f>COUNTIF(B9:B360,"FFH")</f>
        <v>0</v>
      </c>
      <c r="M5" s="21">
        <f>SUMIF(B9:B474,"FFH",K9:K374)</f>
        <v>0</v>
      </c>
      <c r="N5" s="4" t="s">
        <v>30</v>
      </c>
      <c r="O5" s="4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39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51" t="s">
        <v>45</v>
      </c>
      <c r="C8" s="52" t="s">
        <v>46</v>
      </c>
      <c r="D8" s="52" t="s">
        <v>47</v>
      </c>
      <c r="E8" s="53" t="s">
        <v>48</v>
      </c>
      <c r="F8" s="53" t="s">
        <v>49</v>
      </c>
      <c r="G8" s="54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  <row r="9" spans="1:16" ht="15">
      <c r="A9">
        <v>189641</v>
      </c>
      <c r="B9" s="71" t="s">
        <v>41</v>
      </c>
      <c r="C9">
        <v>179</v>
      </c>
      <c r="D9" t="s">
        <v>68</v>
      </c>
      <c r="E9" s="72">
        <v>44344</v>
      </c>
      <c r="F9" s="72">
        <v>44348</v>
      </c>
      <c r="G9" s="72">
        <v>44348</v>
      </c>
      <c r="H9" s="23" t="s">
        <v>69</v>
      </c>
      <c r="I9" t="s">
        <v>70</v>
      </c>
      <c r="J9" s="23" t="s">
        <v>74</v>
      </c>
      <c r="K9" s="73">
        <v>1573</v>
      </c>
      <c r="L9" t="s">
        <v>71</v>
      </c>
      <c r="M9" s="72">
        <v>44348</v>
      </c>
      <c r="N9">
        <v>41681</v>
      </c>
      <c r="O9" t="s">
        <v>73</v>
      </c>
      <c r="P9" t="s">
        <v>72</v>
      </c>
    </row>
    <row r="10" spans="1:14" ht="15">
      <c r="A10" t="s">
        <v>80</v>
      </c>
      <c r="B10" s="71" t="s">
        <v>41</v>
      </c>
      <c r="E10" s="72"/>
      <c r="F10" s="72"/>
      <c r="G10" s="23"/>
      <c r="H10" s="23"/>
      <c r="J10" s="23"/>
      <c r="K10" s="76"/>
      <c r="M10" s="23"/>
      <c r="N10" s="77"/>
    </row>
  </sheetData>
  <sheetProtection/>
  <mergeCells count="16">
    <mergeCell ref="B1:G1"/>
    <mergeCell ref="I1:J1"/>
    <mergeCell ref="K1:P1"/>
    <mergeCell ref="Q1:R1"/>
    <mergeCell ref="C2:D2"/>
    <mergeCell ref="F2:G2"/>
    <mergeCell ref="C6:D6"/>
    <mergeCell ref="F6:G6"/>
    <mergeCell ref="C7:D7"/>
    <mergeCell ref="F7:G7"/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2.00390625" style="0" customWidth="1"/>
    <col min="4" max="4" width="10.8515625" style="23" customWidth="1"/>
    <col min="5" max="5" width="13.7109375" style="0" customWidth="1"/>
    <col min="6" max="6" width="14.28125" style="0" customWidth="1"/>
    <col min="7" max="7" width="15.421875" style="23" customWidth="1"/>
    <col min="8" max="8" width="57.7109375" style="23" customWidth="1"/>
    <col min="9" max="9" width="20.28125" style="23" customWidth="1"/>
    <col min="10" max="10" width="29.57421875" style="23" customWidth="1"/>
    <col min="11" max="11" width="12.8515625" style="0" customWidth="1"/>
    <col min="12" max="12" width="10.57421875" style="23" customWidth="1"/>
    <col min="13" max="13" width="12.7109375" style="0" customWidth="1"/>
    <col min="14" max="14" width="12.28125" style="23" customWidth="1"/>
    <col min="15" max="15" width="10.421875" style="23" customWidth="1"/>
    <col min="16" max="16" width="22.7109375" style="23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48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81" t="s">
        <v>29</v>
      </c>
      <c r="I2" s="43" t="s">
        <v>6</v>
      </c>
      <c r="J2" s="57">
        <f>SUM(M3:M6)+SUM(P3:P6)</f>
        <v>2350.1499999999996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34</v>
      </c>
      <c r="G3" s="92"/>
      <c r="H3" s="82" t="s">
        <v>35</v>
      </c>
      <c r="I3" s="12" t="s">
        <v>8</v>
      </c>
      <c r="J3" s="13">
        <f>L3+L4+L5+L6+O4+O5+O6+O3</f>
        <v>5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74" t="s">
        <v>41</v>
      </c>
      <c r="O3" s="89">
        <f>COUNTIF(B9:B356,"LW")</f>
        <v>3</v>
      </c>
      <c r="P3" s="17">
        <f>SUMIF(B9:B411,"LW",K9:K411)</f>
        <v>1859.9299999999998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83" t="s">
        <v>39</v>
      </c>
      <c r="I4" s="78"/>
      <c r="J4" s="79"/>
      <c r="K4" s="20" t="s">
        <v>24</v>
      </c>
      <c r="L4" s="75">
        <f>COUNTIF(B9:B356,"Caritas")</f>
        <v>0</v>
      </c>
      <c r="M4" s="21">
        <f>SUMIF(B9:B411,"Caritas",K9:K411)</f>
        <v>0</v>
      </c>
      <c r="N4" s="75" t="s">
        <v>25</v>
      </c>
      <c r="O4" s="90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84" t="s">
        <v>42</v>
      </c>
      <c r="I5" s="78"/>
      <c r="J5" s="41"/>
      <c r="K5" s="20" t="s">
        <v>40</v>
      </c>
      <c r="L5" s="74">
        <f>COUNTIF(B9:B360,"FFH")</f>
        <v>2</v>
      </c>
      <c r="M5" s="21">
        <f>SUMIF(B9:B474,"FFH",K9:K374)</f>
        <v>490.22</v>
      </c>
      <c r="N5" s="75" t="s">
        <v>30</v>
      </c>
      <c r="O5" s="90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78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51" t="s">
        <v>45</v>
      </c>
      <c r="C8" s="52" t="s">
        <v>46</v>
      </c>
      <c r="D8" s="52" t="s">
        <v>47</v>
      </c>
      <c r="E8" s="53" t="s">
        <v>48</v>
      </c>
      <c r="F8" s="53" t="s">
        <v>49</v>
      </c>
      <c r="G8" s="54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  <row r="9" spans="1:16" ht="15">
      <c r="A9">
        <v>189641</v>
      </c>
      <c r="B9" s="71" t="s">
        <v>41</v>
      </c>
      <c r="C9">
        <v>179</v>
      </c>
      <c r="D9" s="23" t="s">
        <v>68</v>
      </c>
      <c r="E9" s="72">
        <v>44344</v>
      </c>
      <c r="F9" s="72">
        <v>44348</v>
      </c>
      <c r="G9" s="80">
        <v>44348</v>
      </c>
      <c r="H9" s="23" t="s">
        <v>69</v>
      </c>
      <c r="I9" s="23" t="s">
        <v>70</v>
      </c>
      <c r="J9" s="23" t="s">
        <v>74</v>
      </c>
      <c r="K9" s="73">
        <v>1573</v>
      </c>
      <c r="L9" s="23" t="s">
        <v>71</v>
      </c>
      <c r="M9" s="72">
        <v>44348</v>
      </c>
      <c r="N9" s="23">
        <v>41681</v>
      </c>
      <c r="O9" s="23" t="s">
        <v>73</v>
      </c>
      <c r="P9" s="23" t="s">
        <v>85</v>
      </c>
    </row>
    <row r="10" spans="1:16" ht="15">
      <c r="A10">
        <v>157586</v>
      </c>
      <c r="B10" s="71" t="s">
        <v>41</v>
      </c>
      <c r="C10">
        <v>177</v>
      </c>
      <c r="D10" s="23" t="s">
        <v>68</v>
      </c>
      <c r="E10" s="72">
        <v>44349</v>
      </c>
      <c r="F10" s="72">
        <v>44351</v>
      </c>
      <c r="G10" s="23" t="s">
        <v>75</v>
      </c>
      <c r="I10" s="23" t="s">
        <v>77</v>
      </c>
      <c r="J10" s="23" t="s">
        <v>75</v>
      </c>
      <c r="K10" s="76">
        <v>15.05</v>
      </c>
      <c r="L10" s="23" t="s">
        <v>93</v>
      </c>
      <c r="M10" s="23" t="s">
        <v>78</v>
      </c>
      <c r="N10" s="77" t="s">
        <v>76</v>
      </c>
      <c r="O10" s="23" t="s">
        <v>73</v>
      </c>
      <c r="P10" s="23" t="s">
        <v>85</v>
      </c>
    </row>
    <row r="11" spans="1:16" s="85" customFormat="1" ht="15">
      <c r="A11" s="85">
        <v>146418</v>
      </c>
      <c r="B11" s="71" t="s">
        <v>40</v>
      </c>
      <c r="C11" s="85">
        <v>105</v>
      </c>
      <c r="D11" s="9" t="s">
        <v>68</v>
      </c>
      <c r="E11" s="86">
        <v>44354</v>
      </c>
      <c r="F11" s="86">
        <v>44355</v>
      </c>
      <c r="G11" s="87">
        <v>44358</v>
      </c>
      <c r="H11" s="9"/>
      <c r="I11" s="9" t="s">
        <v>33</v>
      </c>
      <c r="J11" s="9" t="s">
        <v>81</v>
      </c>
      <c r="K11" s="88">
        <v>475.22</v>
      </c>
      <c r="L11" s="9" t="s">
        <v>82</v>
      </c>
      <c r="M11" s="86">
        <v>44355</v>
      </c>
      <c r="N11" s="9">
        <v>41780</v>
      </c>
      <c r="O11" s="9" t="s">
        <v>73</v>
      </c>
      <c r="P11" s="9" t="s">
        <v>86</v>
      </c>
    </row>
    <row r="12" spans="1:18" s="85" customFormat="1" ht="15">
      <c r="A12" s="85">
        <v>157586</v>
      </c>
      <c r="B12" s="71" t="s">
        <v>41</v>
      </c>
      <c r="C12" s="85">
        <v>181</v>
      </c>
      <c r="D12" s="9" t="s">
        <v>68</v>
      </c>
      <c r="E12" s="86">
        <v>44356</v>
      </c>
      <c r="F12" s="86">
        <v>44357</v>
      </c>
      <c r="G12" s="87">
        <v>44358</v>
      </c>
      <c r="H12" s="9" t="s">
        <v>69</v>
      </c>
      <c r="I12" s="9" t="s">
        <v>83</v>
      </c>
      <c r="J12" s="9" t="s">
        <v>84</v>
      </c>
      <c r="K12" s="88">
        <v>271.88</v>
      </c>
      <c r="L12" s="9" t="s">
        <v>71</v>
      </c>
      <c r="M12" s="86">
        <v>44357</v>
      </c>
      <c r="N12" s="9">
        <v>41822</v>
      </c>
      <c r="O12" s="9" t="s">
        <v>73</v>
      </c>
      <c r="P12" s="9" t="s">
        <v>85</v>
      </c>
      <c r="R12" s="85" t="s">
        <v>87</v>
      </c>
    </row>
    <row r="13" spans="1:16" ht="15">
      <c r="A13" s="39">
        <v>139906</v>
      </c>
      <c r="B13" s="71" t="s">
        <v>88</v>
      </c>
      <c r="C13" s="39">
        <v>3</v>
      </c>
      <c r="D13" s="23" t="s">
        <v>68</v>
      </c>
      <c r="E13" s="72">
        <v>44361</v>
      </c>
      <c r="F13" s="72">
        <v>44361</v>
      </c>
      <c r="G13" s="23" t="s">
        <v>89</v>
      </c>
      <c r="H13" s="23" t="s">
        <v>90</v>
      </c>
      <c r="I13" s="23" t="s">
        <v>91</v>
      </c>
      <c r="J13" s="23" t="s">
        <v>92</v>
      </c>
      <c r="K13" s="76">
        <v>40</v>
      </c>
      <c r="L13" s="23" t="s">
        <v>89</v>
      </c>
      <c r="M13" s="23" t="s">
        <v>78</v>
      </c>
      <c r="N13" s="23" t="s">
        <v>89</v>
      </c>
      <c r="O13" s="78" t="s">
        <v>73</v>
      </c>
      <c r="P13" s="23" t="s">
        <v>94</v>
      </c>
    </row>
    <row r="14" spans="1:16" ht="15">
      <c r="A14" s="39">
        <v>192711</v>
      </c>
      <c r="B14" s="71" t="s">
        <v>40</v>
      </c>
      <c r="C14" s="39">
        <v>106</v>
      </c>
      <c r="D14" s="23" t="s">
        <v>68</v>
      </c>
      <c r="E14" s="72">
        <v>44362</v>
      </c>
      <c r="F14" s="72">
        <v>44362</v>
      </c>
      <c r="G14" s="80">
        <v>44363</v>
      </c>
      <c r="I14" s="23" t="s">
        <v>91</v>
      </c>
      <c r="J14" s="23" t="s">
        <v>95</v>
      </c>
      <c r="K14" s="76">
        <v>15</v>
      </c>
      <c r="L14" s="23" t="s">
        <v>71</v>
      </c>
      <c r="O14" s="23" t="s">
        <v>73</v>
      </c>
      <c r="P14" s="23" t="s">
        <v>86</v>
      </c>
    </row>
    <row r="15" spans="1:16" s="117" customFormat="1" ht="15">
      <c r="A15" s="111">
        <v>139906</v>
      </c>
      <c r="B15" s="112" t="s">
        <v>88</v>
      </c>
      <c r="C15" s="111">
        <v>25</v>
      </c>
      <c r="D15" s="113" t="s">
        <v>68</v>
      </c>
      <c r="E15" s="114">
        <v>44363</v>
      </c>
      <c r="F15" s="114">
        <v>44364</v>
      </c>
      <c r="G15" s="115">
        <v>44365</v>
      </c>
      <c r="H15" s="113" t="s">
        <v>69</v>
      </c>
      <c r="I15" s="113" t="s">
        <v>96</v>
      </c>
      <c r="J15" s="113" t="s">
        <v>97</v>
      </c>
      <c r="K15" s="116">
        <v>1247.83</v>
      </c>
      <c r="L15" s="113" t="s">
        <v>71</v>
      </c>
      <c r="M15" s="114"/>
      <c r="N15" s="113"/>
      <c r="O15" s="113" t="s">
        <v>73</v>
      </c>
      <c r="P15" s="113" t="s">
        <v>94</v>
      </c>
    </row>
  </sheetData>
  <sheetProtection/>
  <mergeCells count="16">
    <mergeCell ref="B1:G1"/>
    <mergeCell ref="I1:J1"/>
    <mergeCell ref="K1:P1"/>
    <mergeCell ref="Q1:R1"/>
    <mergeCell ref="C2:D2"/>
    <mergeCell ref="F2:G2"/>
    <mergeCell ref="C6:D6"/>
    <mergeCell ref="F6:G6"/>
    <mergeCell ref="C7:D7"/>
    <mergeCell ref="F7:G7"/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B1" sqref="B1:G7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2.00390625" style="0" customWidth="1"/>
    <col min="4" max="4" width="10.8515625" style="0" customWidth="1"/>
    <col min="5" max="5" width="13.7109375" style="0" customWidth="1"/>
    <col min="6" max="6" width="14.28125" style="0" customWidth="1"/>
    <col min="7" max="7" width="15.421875" style="0" customWidth="1"/>
    <col min="8" max="8" width="57.7109375" style="0" customWidth="1"/>
    <col min="9" max="9" width="20.28125" style="0" customWidth="1"/>
    <col min="10" max="10" width="35.57421875" style="0" customWidth="1"/>
    <col min="11" max="11" width="12.8515625" style="0" customWidth="1"/>
    <col min="12" max="12" width="10.57421875" style="0" customWidth="1"/>
    <col min="13" max="13" width="12.7109375" style="0" customWidth="1"/>
    <col min="14" max="14" width="12.28125" style="0" customWidth="1"/>
    <col min="15" max="15" width="10.421875" style="0" customWidth="1"/>
    <col min="16" max="16" width="22.7109375" style="0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48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44" t="s">
        <v>29</v>
      </c>
      <c r="I2" s="43" t="s">
        <v>6</v>
      </c>
      <c r="J2" s="57">
        <f>SUM(M3:M6)+SUM(P3:P6)</f>
        <v>0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34</v>
      </c>
      <c r="G3" s="92"/>
      <c r="H3" s="45" t="s">
        <v>35</v>
      </c>
      <c r="I3" s="12" t="s">
        <v>8</v>
      </c>
      <c r="J3" s="13">
        <f>L3+L4+L5+L6+O4+O5+O6+O3</f>
        <v>0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19" t="s">
        <v>41</v>
      </c>
      <c r="O3" s="19">
        <f>COUNTIF(B9:B356,"LW")</f>
        <v>0</v>
      </c>
      <c r="P3" s="17">
        <f>SUMIF(B9:B411,"LW",K9:K411)</f>
        <v>0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46" t="s">
        <v>39</v>
      </c>
      <c r="I4" s="39"/>
      <c r="J4" s="40"/>
      <c r="K4" s="20" t="s">
        <v>24</v>
      </c>
      <c r="L4" s="4">
        <f>COUNTIF(B9:B356,"Caritas")</f>
        <v>0</v>
      </c>
      <c r="M4" s="21">
        <f>SUMIF(B9:B411,"Caritas",K9:K411)</f>
        <v>0</v>
      </c>
      <c r="N4" s="4" t="s">
        <v>25</v>
      </c>
      <c r="O4" s="4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47" t="s">
        <v>42</v>
      </c>
      <c r="I5" s="39"/>
      <c r="J5" s="41"/>
      <c r="K5" s="20" t="s">
        <v>40</v>
      </c>
      <c r="L5" s="19">
        <f>COUNTIF(B9:B360,"FFH")</f>
        <v>0</v>
      </c>
      <c r="M5" s="21">
        <f>SUMIF(B9:B474,"FFH",K9:K374)</f>
        <v>0</v>
      </c>
      <c r="N5" s="4" t="s">
        <v>30</v>
      </c>
      <c r="O5" s="4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39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51" t="s">
        <v>45</v>
      </c>
      <c r="C8" s="52" t="s">
        <v>46</v>
      </c>
      <c r="D8" s="52" t="s">
        <v>47</v>
      </c>
      <c r="E8" s="53" t="s">
        <v>48</v>
      </c>
      <c r="F8" s="53" t="s">
        <v>49</v>
      </c>
      <c r="G8" s="54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</sheetData>
  <sheetProtection/>
  <mergeCells count="16">
    <mergeCell ref="B1:G1"/>
    <mergeCell ref="I1:J1"/>
    <mergeCell ref="K1:P1"/>
    <mergeCell ref="Q1:R1"/>
    <mergeCell ref="C2:D2"/>
    <mergeCell ref="F2:G2"/>
    <mergeCell ref="C6:D6"/>
    <mergeCell ref="F6:G6"/>
    <mergeCell ref="C7:D7"/>
    <mergeCell ref="F7:G7"/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B1" sqref="B1:G7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2.00390625" style="0" customWidth="1"/>
    <col min="4" max="4" width="10.8515625" style="0" customWidth="1"/>
    <col min="5" max="5" width="13.7109375" style="0" customWidth="1"/>
    <col min="6" max="6" width="14.28125" style="0" customWidth="1"/>
    <col min="7" max="7" width="15.421875" style="0" customWidth="1"/>
    <col min="8" max="8" width="57.7109375" style="0" customWidth="1"/>
    <col min="9" max="9" width="20.28125" style="0" customWidth="1"/>
    <col min="10" max="10" width="35.57421875" style="0" customWidth="1"/>
    <col min="11" max="11" width="12.8515625" style="0" customWidth="1"/>
    <col min="12" max="12" width="10.57421875" style="0" customWidth="1"/>
    <col min="13" max="13" width="12.7109375" style="0" customWidth="1"/>
    <col min="14" max="14" width="12.28125" style="0" customWidth="1"/>
    <col min="15" max="15" width="10.421875" style="0" customWidth="1"/>
    <col min="16" max="16" width="22.7109375" style="0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48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44" t="s">
        <v>29</v>
      </c>
      <c r="I2" s="43" t="s">
        <v>6</v>
      </c>
      <c r="J2" s="57">
        <f>SUM(M3:M6)+SUM(P3:P6)</f>
        <v>0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34</v>
      </c>
      <c r="G3" s="92"/>
      <c r="H3" s="45" t="s">
        <v>35</v>
      </c>
      <c r="I3" s="12" t="s">
        <v>8</v>
      </c>
      <c r="J3" s="13">
        <f>L3+L4+L5+L6+O4+O5+O6+O3</f>
        <v>0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19" t="s">
        <v>41</v>
      </c>
      <c r="O3" s="19">
        <f>COUNTIF(B9:B356,"LW")</f>
        <v>0</v>
      </c>
      <c r="P3" s="17">
        <f>SUMIF(B9:B411,"LW",K9:K411)</f>
        <v>0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46" t="s">
        <v>39</v>
      </c>
      <c r="I4" s="39"/>
      <c r="J4" s="40"/>
      <c r="K4" s="20" t="s">
        <v>24</v>
      </c>
      <c r="L4" s="4">
        <f>COUNTIF(B9:B356,"Caritas")</f>
        <v>0</v>
      </c>
      <c r="M4" s="21">
        <f>SUMIF(B9:B411,"Caritas",K9:K411)</f>
        <v>0</v>
      </c>
      <c r="N4" s="4" t="s">
        <v>25</v>
      </c>
      <c r="O4" s="4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47" t="s">
        <v>42</v>
      </c>
      <c r="I5" s="39"/>
      <c r="J5" s="41"/>
      <c r="K5" s="20" t="s">
        <v>40</v>
      </c>
      <c r="L5" s="19">
        <f>COUNTIF(B9:B360,"FFH")</f>
        <v>0</v>
      </c>
      <c r="M5" s="21">
        <f>SUMIF(B9:B474,"FFH",K9:K374)</f>
        <v>0</v>
      </c>
      <c r="N5" s="4" t="s">
        <v>30</v>
      </c>
      <c r="O5" s="4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39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51" t="s">
        <v>45</v>
      </c>
      <c r="C8" s="52" t="s">
        <v>46</v>
      </c>
      <c r="D8" s="52" t="s">
        <v>47</v>
      </c>
      <c r="E8" s="53" t="s">
        <v>48</v>
      </c>
      <c r="F8" s="53" t="s">
        <v>49</v>
      </c>
      <c r="G8" s="54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</sheetData>
  <sheetProtection/>
  <mergeCells count="16">
    <mergeCell ref="B1:G1"/>
    <mergeCell ref="I1:J1"/>
    <mergeCell ref="K1:P1"/>
    <mergeCell ref="Q1:R1"/>
    <mergeCell ref="C2:D2"/>
    <mergeCell ref="F2:G2"/>
    <mergeCell ref="C6:D6"/>
    <mergeCell ref="F6:G6"/>
    <mergeCell ref="C7:D7"/>
    <mergeCell ref="F7:G7"/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2.00390625" style="0" customWidth="1"/>
    <col min="4" max="4" width="10.8515625" style="0" customWidth="1"/>
    <col min="5" max="5" width="13.7109375" style="0" customWidth="1"/>
    <col min="6" max="6" width="14.28125" style="0" customWidth="1"/>
    <col min="7" max="7" width="15.421875" style="0" customWidth="1"/>
    <col min="8" max="8" width="57.7109375" style="0" customWidth="1"/>
    <col min="9" max="9" width="20.28125" style="0" customWidth="1"/>
    <col min="10" max="10" width="35.57421875" style="0" customWidth="1"/>
    <col min="11" max="11" width="12.8515625" style="0" customWidth="1"/>
    <col min="12" max="12" width="10.57421875" style="0" customWidth="1"/>
    <col min="13" max="13" width="12.7109375" style="0" customWidth="1"/>
    <col min="14" max="14" width="12.28125" style="0" customWidth="1"/>
    <col min="15" max="15" width="10.421875" style="0" customWidth="1"/>
    <col min="16" max="16" width="22.7109375" style="0" customWidth="1"/>
    <col min="17" max="17" width="16.00390625" style="0" customWidth="1"/>
    <col min="18" max="18" width="86.7109375" style="0" customWidth="1"/>
  </cols>
  <sheetData>
    <row r="1" spans="1:18" ht="15.75" thickBot="1">
      <c r="A1" s="1"/>
      <c r="B1" s="100" t="s">
        <v>0</v>
      </c>
      <c r="C1" s="101"/>
      <c r="D1" s="101"/>
      <c r="E1" s="101"/>
      <c r="F1" s="101"/>
      <c r="G1" s="102"/>
      <c r="H1" s="48" t="s">
        <v>23</v>
      </c>
      <c r="I1" s="98" t="s">
        <v>1</v>
      </c>
      <c r="J1" s="99"/>
      <c r="K1" s="95" t="s">
        <v>2</v>
      </c>
      <c r="L1" s="96"/>
      <c r="M1" s="96"/>
      <c r="N1" s="96"/>
      <c r="O1" s="96"/>
      <c r="P1" s="97"/>
      <c r="Q1" s="103" t="s">
        <v>3</v>
      </c>
      <c r="R1" s="104"/>
    </row>
    <row r="2" spans="1:18" ht="15">
      <c r="A2" s="2"/>
      <c r="B2" s="10" t="s">
        <v>4</v>
      </c>
      <c r="C2" s="93" t="s">
        <v>5</v>
      </c>
      <c r="D2" s="93"/>
      <c r="E2" s="11" t="s">
        <v>28</v>
      </c>
      <c r="F2" s="109" t="s">
        <v>61</v>
      </c>
      <c r="G2" s="110"/>
      <c r="H2" s="44" t="s">
        <v>29</v>
      </c>
      <c r="I2" s="43" t="s">
        <v>6</v>
      </c>
      <c r="J2" s="57">
        <f>SUM(M3:M6)+SUM(P3:P6)</f>
        <v>0</v>
      </c>
      <c r="K2" s="6" t="s">
        <v>7</v>
      </c>
      <c r="L2" s="7" t="s">
        <v>8</v>
      </c>
      <c r="M2" s="8" t="s">
        <v>9</v>
      </c>
      <c r="N2" s="8" t="s">
        <v>7</v>
      </c>
      <c r="O2" s="7" t="s">
        <v>8</v>
      </c>
      <c r="P2" s="62" t="s">
        <v>9</v>
      </c>
      <c r="Q2" s="58" t="s">
        <v>10</v>
      </c>
      <c r="R2" s="7" t="s">
        <v>11</v>
      </c>
    </row>
    <row r="3" spans="1:18" ht="15.75" thickBot="1">
      <c r="A3" s="9"/>
      <c r="B3" s="3" t="s">
        <v>12</v>
      </c>
      <c r="C3" s="94" t="s">
        <v>13</v>
      </c>
      <c r="D3" s="94"/>
      <c r="E3" s="11" t="s">
        <v>33</v>
      </c>
      <c r="F3" s="91" t="s">
        <v>34</v>
      </c>
      <c r="G3" s="92"/>
      <c r="H3" s="45" t="s">
        <v>35</v>
      </c>
      <c r="I3" s="12" t="s">
        <v>8</v>
      </c>
      <c r="J3" s="13">
        <f>L3+L4+L5+L6+O4+O5+O6+O3</f>
        <v>0</v>
      </c>
      <c r="K3" s="14" t="s">
        <v>14</v>
      </c>
      <c r="L3" s="15">
        <f>COUNTIF(B9:B356,"ABC")</f>
        <v>0</v>
      </c>
      <c r="M3" s="16">
        <f>SUMIF(B9:B411,"ABC",K9:K411)</f>
        <v>0</v>
      </c>
      <c r="N3" s="19" t="s">
        <v>41</v>
      </c>
      <c r="O3" s="19">
        <f>COUNTIF(B9:B356,"LW")</f>
        <v>0</v>
      </c>
      <c r="P3" s="17">
        <f>SUMIF(B9:B411,"LW",K9:K411)</f>
        <v>0</v>
      </c>
      <c r="Q3" s="59" t="s">
        <v>15</v>
      </c>
      <c r="R3" s="18" t="s">
        <v>16</v>
      </c>
    </row>
    <row r="4" spans="1:18" ht="15.75" thickBot="1">
      <c r="A4" s="9"/>
      <c r="B4" s="3" t="s">
        <v>17</v>
      </c>
      <c r="C4" s="94" t="s">
        <v>18</v>
      </c>
      <c r="D4" s="94"/>
      <c r="E4" s="5" t="s">
        <v>37</v>
      </c>
      <c r="F4" s="91" t="s">
        <v>38</v>
      </c>
      <c r="G4" s="92"/>
      <c r="H4" s="46" t="s">
        <v>39</v>
      </c>
      <c r="I4" s="39"/>
      <c r="J4" s="40"/>
      <c r="K4" s="20" t="s">
        <v>24</v>
      </c>
      <c r="L4" s="4">
        <f>COUNTIF(B9:B356,"Caritas")</f>
        <v>0</v>
      </c>
      <c r="M4" s="21">
        <f>SUMIF(B9:B411,"Caritas",K9:K411)</f>
        <v>0</v>
      </c>
      <c r="N4" s="4" t="s">
        <v>25</v>
      </c>
      <c r="O4" s="4">
        <f>COUNTIF(B9:B356,"RAHA")</f>
        <v>0</v>
      </c>
      <c r="P4" s="17">
        <f>SUMIF(B9:B412,"RAHA",K9:K412)</f>
        <v>0</v>
      </c>
      <c r="Q4" s="59" t="s">
        <v>19</v>
      </c>
      <c r="R4" s="18" t="s">
        <v>20</v>
      </c>
    </row>
    <row r="5" spans="1:18" ht="15.75" thickBot="1">
      <c r="A5" s="2"/>
      <c r="B5" s="3" t="s">
        <v>21</v>
      </c>
      <c r="C5" s="94" t="s">
        <v>22</v>
      </c>
      <c r="D5" s="94"/>
      <c r="E5" s="5" t="s">
        <v>65</v>
      </c>
      <c r="F5" s="91" t="s">
        <v>66</v>
      </c>
      <c r="G5" s="92"/>
      <c r="H5" s="47" t="s">
        <v>42</v>
      </c>
      <c r="I5" s="39"/>
      <c r="J5" s="41"/>
      <c r="K5" s="20" t="s">
        <v>40</v>
      </c>
      <c r="L5" s="19">
        <f>COUNTIF(B9:B360,"FFH")</f>
        <v>0</v>
      </c>
      <c r="M5" s="21">
        <f>SUMIF(B9:B474,"FFH",K9:K374)</f>
        <v>0</v>
      </c>
      <c r="N5" s="4" t="s">
        <v>30</v>
      </c>
      <c r="O5" s="4">
        <f>COUNTIF(B9:B356,"SAFE")</f>
        <v>0</v>
      </c>
      <c r="P5" s="17">
        <f>SUMIF(B9:B411,"SAFE",K9:K411)</f>
        <v>0</v>
      </c>
      <c r="Q5" s="60" t="s">
        <v>26</v>
      </c>
      <c r="R5" s="22" t="s">
        <v>27</v>
      </c>
    </row>
    <row r="6" spans="1:18" ht="15.75" thickBot="1">
      <c r="A6" s="2"/>
      <c r="B6" s="3" t="s">
        <v>62</v>
      </c>
      <c r="C6" s="94" t="s">
        <v>67</v>
      </c>
      <c r="D6" s="94"/>
      <c r="E6" s="11" t="s">
        <v>63</v>
      </c>
      <c r="F6" s="93" t="s">
        <v>64</v>
      </c>
      <c r="G6" s="106"/>
      <c r="I6" s="39"/>
      <c r="J6" s="42"/>
      <c r="K6" s="25" t="s">
        <v>43</v>
      </c>
      <c r="L6" s="26">
        <f>COUNTIF(B9:B356,"FS")</f>
        <v>0</v>
      </c>
      <c r="M6" s="63">
        <f>SUMIF(B9:B411,"FS",K9:K411)</f>
        <v>0</v>
      </c>
      <c r="N6" s="26" t="s">
        <v>36</v>
      </c>
      <c r="O6" s="26">
        <f>COUNTIF(B9:B356,"TSA")</f>
        <v>0</v>
      </c>
      <c r="P6" s="64">
        <f>SUMIF(B9:B411,"TSA",K9:K411)</f>
        <v>0</v>
      </c>
      <c r="Q6" s="60" t="s">
        <v>31</v>
      </c>
      <c r="R6" s="22" t="s">
        <v>32</v>
      </c>
    </row>
    <row r="7" spans="1:18" ht="15.75" thickBot="1">
      <c r="A7" s="2"/>
      <c r="B7" s="24"/>
      <c r="C7" s="105"/>
      <c r="D7" s="105"/>
      <c r="E7" s="70"/>
      <c r="F7" s="107"/>
      <c r="G7" s="108"/>
      <c r="H7" s="38"/>
      <c r="I7" s="49"/>
      <c r="J7" s="49"/>
      <c r="N7" s="61"/>
      <c r="O7" s="61"/>
      <c r="P7" s="50"/>
      <c r="Q7" s="23"/>
      <c r="R7" s="23"/>
    </row>
    <row r="8" spans="1:18" s="56" customFormat="1" ht="39" thickBot="1">
      <c r="A8" s="27" t="s">
        <v>44</v>
      </c>
      <c r="B8" s="51" t="s">
        <v>45</v>
      </c>
      <c r="C8" s="52" t="s">
        <v>46</v>
      </c>
      <c r="D8" s="52" t="s">
        <v>47</v>
      </c>
      <c r="E8" s="53" t="s">
        <v>48</v>
      </c>
      <c r="F8" s="53" t="s">
        <v>49</v>
      </c>
      <c r="G8" s="54" t="s">
        <v>50</v>
      </c>
      <c r="H8" s="55" t="s">
        <v>51</v>
      </c>
      <c r="I8" s="32" t="s">
        <v>0</v>
      </c>
      <c r="J8" s="32" t="s">
        <v>52</v>
      </c>
      <c r="K8" s="33" t="s">
        <v>53</v>
      </c>
      <c r="L8" s="34" t="s">
        <v>54</v>
      </c>
      <c r="M8" s="35" t="s">
        <v>55</v>
      </c>
      <c r="N8" s="36" t="s">
        <v>56</v>
      </c>
      <c r="O8" s="32" t="s">
        <v>57</v>
      </c>
      <c r="P8" s="37" t="s">
        <v>58</v>
      </c>
      <c r="Q8" s="32" t="s">
        <v>59</v>
      </c>
      <c r="R8" s="32" t="s">
        <v>60</v>
      </c>
    </row>
  </sheetData>
  <sheetProtection/>
  <mergeCells count="16">
    <mergeCell ref="B1:G1"/>
    <mergeCell ref="I1:J1"/>
    <mergeCell ref="K1:P1"/>
    <mergeCell ref="Q1:R1"/>
    <mergeCell ref="C2:D2"/>
    <mergeCell ref="F2:G2"/>
    <mergeCell ref="C6:D6"/>
    <mergeCell ref="F6:G6"/>
    <mergeCell ref="C7:D7"/>
    <mergeCell ref="F7:G7"/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Tausch</dc:creator>
  <cp:keywords/>
  <dc:description/>
  <cp:lastModifiedBy>Linda Horbal</cp:lastModifiedBy>
  <cp:lastPrinted>2021-06-02T21:07:12Z</cp:lastPrinted>
  <dcterms:created xsi:type="dcterms:W3CDTF">2021-04-06T16:56:44Z</dcterms:created>
  <dcterms:modified xsi:type="dcterms:W3CDTF">2021-06-17T21:29:15Z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0x010100CD4C238E11B9FC4DBC67C21927C68F99</vt:lpwstr>
  </property>
</Properties>
</file>